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64" documentId="8_{94AD4599-AFF8-4913-AE04-F62CE6D356E5}" xr6:coauthVersionLast="45" xr6:coauthVersionMax="45" xr10:uidLastSave="{50EFFCCB-C2CD-470F-9412-64B6BC6C5CF4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C3" i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C22" i="1" s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G42" i="3" l="1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<sst xmlns="http://schemas.openxmlformats.org/spreadsheetml/2006/main" count="357" uniqueCount="236">
  <si>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</si>
  <si>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</si>
  <si>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</si>
  <si>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</si>
  <si>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</si>
  <si>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</si>
  <si>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</si>
  <si>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</si>
  <si>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</si>
  <si>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</si>
  <si>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</si>
  <si>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</si>
  <si>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</si>
  <si>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</si>
  <si>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</si>
  <si>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</si>
  <si>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</si>
  <si>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</si>
  <si>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</si>
  <si>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</si>
  <si>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</si>
  <si>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</si>
  <si>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</si>
  <si>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</si>
  <si>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</si>
  <si>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</si>
  <si>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</si>
  <si>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</si>
  <si>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</si>
  <si>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</si>
  <si>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</si>
  <si>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</si>
  <si>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</si>
  <si>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</si>
  <si>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</si>
  <si>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</si>
  <si>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</si>
  <si>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</si>
  <si>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</si>
  <si>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</si>
  <si>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</si>
  <si>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</si>
  <si>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</si>
  <si>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</si>
  <si>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</si>
  <si>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</si>
  <si>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</si>
  <si>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</si>
  <si>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</si>
  <si>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</si>
  <si>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</si>
  <si>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</si>
  <si>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</si>
  <si>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</si>
  <si>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</si>
  <si>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</si>
  <si>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</si>
  <si>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</si>
  <si>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</si>
  <si>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</si>
  <si>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</si>
  <si>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</si>
  <si>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</si>
  <si>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</si>
  <si>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</si>
  <si>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</si>
  <si>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</si>
  <si>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</si>
  <si>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</si>
  <si>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</si>
  <si>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</si>
  <si>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</si>
  <si>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</si>
  <si>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</si>
  <si>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</si>
  <si>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</si>
  <si>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</si>
  <si>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</si>
  <si>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</si>
  <si>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</si>
  <si>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</si>
  <si>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</si>
  <si>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</si>
  <si>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</si>
  <si>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</si>
  <si>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</si>
  <si>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</si>
  <si>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</si>
  <si>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</si>
  <si>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</si>
  <si>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</si>
  <si>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</si>
  <si>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</si>
  <si>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</si>
  <si>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</si>
  <si>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</si>
  <si>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</si>
  <si>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</si>
  <si>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</si>
  <si>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</si>
  <si>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</si>
  <si>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</si>
  <si>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</si>
  <si>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</si>
  <si>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</si>
  <si>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</si>
  <si>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</si>
  <si>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</si>
  <si>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</si>
  <si>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</si>
  <si>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</si>
  <si>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</si>
  <si>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</si>
  <si>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</si>
  <si>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</si>
  <si>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</si>
  <si>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</si>
  <si>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</si>
  <si>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</si>
  <si>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</si>
  <si>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</si>
  <si>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</si>
  <si>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</si>
  <si>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</si>
  <si>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</si>
  <si>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</si>
  <si>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</si>
  <si>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</si>
  <si>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</si>
  <si>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</si>
  <si>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</si>
  <si>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</si>
  <si>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</si>
  <si>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</si>
  <si>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</si>
  <si>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</si>
  <si>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</si>
  <si>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</si>
  <si>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</si>
  <si>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</si>
  <si>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</si>
  <si>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</si>
  <si>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</si>
  <si>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</si>
  <si>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</si>
  <si>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</si>
  <si>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</si>
  <si>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</si>
  <si>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</si>
  <si>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</si>
  <si>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</si>
  <si>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</si>
  <si>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</si>
  <si>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</si>
  <si>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</si>
  <si>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</si>
  <si>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</si>
  <si>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</si>
  <si>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</si>
  <si>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</si>
  <si>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</si>
  <si>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</si>
  <si>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</si>
  <si>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</si>
  <si>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</si>
  <si>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</si>
  <si>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</si>
  <si>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</si>
  <si>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</si>
  <si>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</si>
  <si>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</si>
  <si>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</si>
  <si>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</si>
  <si>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</si>
  <si>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</si>
  <si>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</si>
  <si>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</si>
  <si>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</si>
  <si>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</si>
  <si>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</si>
  <si>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</si>
  <si>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</si>
  <si>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</si>
  <si>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</si>
  <si>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</si>
  <si>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</si>
  <si>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</si>
  <si>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</si>
  <si>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</si>
  <si>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</si>
  <si>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</si>
  <si>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</si>
  <si>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</si>
  <si>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</si>
  <si>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</si>
  <si>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</si>
  <si>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</si>
  <si>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</si>
  <si>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</si>
  <si>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</si>
  <si>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Yes</t>
  </si>
  <si>
    <t>FH208240006</t>
  </si>
  <si>
    <t>Hybrid W/T</t>
  </si>
  <si>
    <t>N.Emery/C.Hayward</t>
  </si>
  <si>
    <t>Ojay-Stony Lk</t>
  </si>
  <si>
    <t>22MM20</t>
  </si>
  <si>
    <t>December 21,2020</t>
  </si>
  <si>
    <t>10U 0653083</t>
  </si>
  <si>
    <t>Ct</t>
  </si>
  <si>
    <t>Cottonwood</t>
  </si>
  <si>
    <t>L</t>
  </si>
  <si>
    <t>Larch</t>
  </si>
  <si>
    <t>Ojay 500m up</t>
  </si>
  <si>
    <t>S, S(LCt)</t>
  </si>
  <si>
    <t>Flat-35</t>
  </si>
  <si>
    <t>Flat</t>
  </si>
  <si>
    <t>Swampy areas</t>
  </si>
  <si>
    <t>All</t>
  </si>
  <si>
    <t>Unknown</t>
  </si>
  <si>
    <t>Ungulates</t>
  </si>
  <si>
    <t>2WD</t>
  </si>
  <si>
    <t>Existing road system</t>
  </si>
  <si>
    <t>Endemic</t>
  </si>
  <si>
    <t>None</t>
  </si>
  <si>
    <t>Low-None</t>
  </si>
  <si>
    <t>Very minor 2022</t>
  </si>
  <si>
    <t>Leave, no action</t>
  </si>
  <si>
    <t>Aerial surveys</t>
  </si>
  <si>
    <t xml:space="preserve">This flat polygon with a dominant Spruce type contains endemic levels of Spruce beetle activity with just one current code </t>
  </si>
  <si>
    <t xml:space="preserve">one observed offline.  No current activity online or in blowdown was located suggesting this area is virtually void of Spruce </t>
  </si>
  <si>
    <t>2018*</t>
  </si>
  <si>
    <t>* Includes all trees infested in 2018 and earlier.</t>
  </si>
  <si>
    <t>2020 SPRUCE BEETLE SURVEYS</t>
  </si>
  <si>
    <t>beetle activty.   Future aerial surveys are recommended but no ground surveys unless the aerial suggests otherwise.  No</t>
  </si>
  <si>
    <t>bark patches were taken as there were no trees to sample.</t>
  </si>
  <si>
    <t>93I 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</si>
</sst>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>
      <selection activeCell="C17" sqref="C17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210</v>
      </c>
      <c r="AB1" s="32" t="s">
        <v>198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197</v>
      </c>
      <c r="AL1" s="32" t="s">
        <v>198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210</v>
      </c>
      <c r="AV1" s="32" t="s">
        <v>198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197</v>
      </c>
      <c r="BF1" s="32" t="s">
        <v>198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197</v>
      </c>
      <c r="BP1" s="32" t="s">
        <v>198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197</v>
      </c>
      <c r="BZ1" s="32" t="s">
        <v>198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197</v>
      </c>
      <c r="CJ1" s="32" t="s">
        <v>198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197</v>
      </c>
      <c r="CT1" s="32" t="s">
        <v>198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197</v>
      </c>
      <c r="DD1" s="32" t="s">
        <v>198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 t="s">
        <v>208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204</v>
      </c>
      <c r="B3" s="6" t="s">
        <v>235</v>
      </c>
      <c r="C3" s="181" t="s">
        <v>205</v>
      </c>
      <c r="D3" s="181">
        <v>28.3</v>
      </c>
      <c r="E3" s="181">
        <v>3200</v>
      </c>
      <c r="F3" s="182" t="s">
        <v>206</v>
      </c>
      <c r="G3" s="181" t="s">
        <v>207</v>
      </c>
      <c r="H3" s="181">
        <v>6079105</v>
      </c>
      <c r="I3" s="6" t="s">
        <v>199</v>
      </c>
      <c r="J3" s="6" t="s">
        <v>201</v>
      </c>
      <c r="K3" s="6" t="s">
        <v>202</v>
      </c>
      <c r="L3" s="181" t="s">
        <v>203</v>
      </c>
      <c r="M3" s="6" t="s">
        <v>200</v>
      </c>
      <c r="N3" s="6">
        <v>1</v>
      </c>
      <c r="O3" s="181">
        <v>0</v>
      </c>
      <c r="P3" s="183">
        <v>1</v>
      </c>
      <c r="Q3" s="184">
        <v>1800</v>
      </c>
      <c r="R3" s="184">
        <v>1900</v>
      </c>
      <c r="S3" s="187">
        <v>4</v>
      </c>
      <c r="T3" s="186"/>
      <c r="U3" s="186"/>
      <c r="V3" s="186"/>
      <c r="W3" s="186"/>
      <c r="X3" s="186"/>
      <c r="Y3" s="186"/>
      <c r="Z3" s="186"/>
      <c r="AA3" s="186">
        <v>1</v>
      </c>
      <c r="AB3" s="186">
        <v>2</v>
      </c>
      <c r="AC3" s="189">
        <v>4</v>
      </c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10</v>
      </c>
      <c r="AN3" s="186"/>
      <c r="AO3" s="186"/>
      <c r="AP3" s="186"/>
      <c r="AQ3" s="186"/>
      <c r="AR3" s="186"/>
      <c r="AS3" s="186"/>
      <c r="AT3" s="186"/>
      <c r="AU3" s="186">
        <v>1</v>
      </c>
      <c r="AV3" s="186"/>
      <c r="AW3" s="189">
        <v>1</v>
      </c>
      <c r="AX3" s="186"/>
      <c r="AY3" s="186"/>
      <c r="AZ3" s="186"/>
      <c r="BA3" s="186"/>
      <c r="BB3" s="186"/>
      <c r="BC3" s="186"/>
      <c r="BD3" s="186"/>
      <c r="BE3" s="186"/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2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/>
      <c r="CS3" s="186"/>
      <c r="CT3" s="186"/>
      <c r="CU3" s="189">
        <v>1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/>
      <c r="DF3" s="186"/>
      <c r="DG3" s="186"/>
      <c r="DH3" s="186"/>
      <c r="DI3" s="186"/>
      <c r="DJ3" s="186"/>
      <c r="DK3" s="186"/>
      <c r="DL3" s="186"/>
      <c r="DM3" s="186"/>
      <c r="DN3" s="186"/>
      <c r="DO3" s="186"/>
      <c r="DP3" s="16"/>
      <c r="DQ3" s="6">
        <f>IF(R3&gt;=1,1,0)</f>
        <v>1</v>
      </c>
      <c r="DR3" s="6">
        <f t="shared" ref="DR3:EA3" si="0">S3+AC3+AM3+AW3+BG3+BQ3+CA3+CK3+CU3</f>
        <v>22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0</v>
      </c>
      <c r="DZ3" s="6">
        <f t="shared" si="0"/>
        <v>2</v>
      </c>
      <c r="EA3" s="6">
        <f t="shared" si="0"/>
        <v>2</v>
      </c>
      <c r="EB3" s="6">
        <f>DR3+DS3+DT3+DU3+DV3+DW3+DX3</f>
        <v>22</v>
      </c>
      <c r="EC3" s="6">
        <f>DY3+DZ3+EA3+EB3</f>
        <v>26</v>
      </c>
      <c r="ED3" s="6">
        <f>IF(DF3&gt;=1,1,0)</f>
        <v>0</v>
      </c>
      <c r="EE3" s="6">
        <f>IF(DK3&gt;=1,1,0)</f>
        <v>0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260</v>
      </c>
      <c r="D8" s="6">
        <f>A8*D3</f>
        <v>7358</v>
      </c>
      <c r="I8" s="96" t="s">
        <v>54</v>
      </c>
      <c r="J8" s="6">
        <f>TOTALS!D20*D3</f>
        <v>6226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/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84.615384615384613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4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1</v>
      </c>
      <c r="AB203" s="29">
        <f t="shared" si="100"/>
        <v>2</v>
      </c>
      <c r="AC203" s="44">
        <f t="shared" si="100"/>
        <v>4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0</v>
      </c>
      <c r="AW203" s="44">
        <f t="shared" si="101"/>
        <v>1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2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1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22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0</v>
      </c>
      <c r="DZ203" s="29">
        <f t="shared" si="106"/>
        <v>2</v>
      </c>
      <c r="EA203" s="29">
        <f t="shared" si="106"/>
        <v>2</v>
      </c>
      <c r="EB203" s="29">
        <f t="shared" si="106"/>
        <v>22</v>
      </c>
      <c r="EC203" s="29">
        <f t="shared" si="106"/>
        <v>26</v>
      </c>
      <c r="ED203" s="29">
        <f t="shared" si="106"/>
        <v>0</v>
      </c>
      <c r="EE203" s="29">
        <f t="shared" si="106"/>
        <v>0</v>
      </c>
    </row>
    <row r="204" spans="13:135" x14ac:dyDescent="0.2">
      <c r="ED204" s="28">
        <f>ED203+EE203</f>
        <v>0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5" workbookViewId="0">
      <selection activeCell="P20" sqref="P20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2.1406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Ojay-Stony Lk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 t="str">
        <f>ENTRY!B3</f>
        <v>93I 087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22MM20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December 21,2020</v>
      </c>
      <c r="F10" s="45"/>
      <c r="H10" s="46" t="s">
        <v>83</v>
      </c>
      <c r="I10" s="46" t="s">
        <v>84</v>
      </c>
      <c r="J10" s="136" t="str">
        <f>ENTRY!G3</f>
        <v>10U 0653083</v>
      </c>
      <c r="K10" s="46" t="s">
        <v>85</v>
      </c>
      <c r="L10" s="136">
        <f>ENTRY!H3</f>
        <v>6079105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28.3</v>
      </c>
      <c r="F11" s="45"/>
      <c r="H11" s="46" t="s">
        <v>87</v>
      </c>
      <c r="I11" s="45"/>
      <c r="J11" s="45"/>
      <c r="K11" s="136">
        <f>ENTRY!E3</f>
        <v>3200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230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22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220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84.615384615384613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0</v>
      </c>
      <c r="H31" s="83"/>
      <c r="I31" s="102">
        <f>ENTRY!DY203/ENTRY!DQ203*10</f>
        <v>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211</v>
      </c>
      <c r="G32" s="84">
        <f>ENTRY!DZ203</f>
        <v>2</v>
      </c>
      <c r="H32" s="85"/>
      <c r="I32" s="103">
        <f>ENTRY!DZ203/ENTRY!DQ203*10</f>
        <v>20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209</v>
      </c>
      <c r="G33" s="86">
        <f>ENTRY!EA203</f>
        <v>2</v>
      </c>
      <c r="H33" s="87"/>
      <c r="I33" s="104">
        <f>ENTRY!EA203/ENTRY!DQ203*10</f>
        <v>20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4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22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84.615384615384613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230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4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3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4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1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2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1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22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4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231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workbookViewId="0">
      <selection activeCell="H4" sqref="H4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232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0</v>
      </c>
      <c r="C10" s="172"/>
      <c r="D10" s="79">
        <f>ENTRY!DG3</f>
        <v>0</v>
      </c>
      <c r="E10" s="79">
        <f>ENTRY!DI3</f>
        <v>0</v>
      </c>
      <c r="F10" s="79">
        <f>ENTRY!DH3</f>
        <v>0</v>
      </c>
      <c r="G10" s="79">
        <f>ENTRY!DJ3</f>
        <v>0</v>
      </c>
      <c r="H10" s="79">
        <f>ENTRY!DF3</f>
        <v>0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0</v>
      </c>
      <c r="M10" s="79">
        <f>ENTRY!DK3</f>
        <v>0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0</v>
      </c>
      <c r="G30" s="118">
        <f t="shared" si="0"/>
        <v>0</v>
      </c>
      <c r="H30" s="117">
        <f t="shared" si="0"/>
        <v>0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0</v>
      </c>
      <c r="M30" s="118">
        <f t="shared" si="0"/>
        <v>0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 t="e">
        <f>(H30+M30)/ENTRY!L16</f>
        <v>#DIV/0!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 t="e">
        <f>(F30+K30)/ENTRY!L16</f>
        <v>#DIV/0!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25" workbookViewId="0">
      <selection activeCell="K45" sqref="K45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0.425781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232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Ojay-Stony Lk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 t="str">
        <f>ENTRY!B3</f>
        <v>93I 087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22MM20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28.3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December 21,2020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0653083</v>
      </c>
      <c r="F11" s="133" t="s">
        <v>85</v>
      </c>
      <c r="G11" s="136">
        <f>ENTRY!H3</f>
        <v>6079105</v>
      </c>
      <c r="H11" s="50"/>
      <c r="I11" s="129" t="s">
        <v>87</v>
      </c>
      <c r="J11" s="127"/>
      <c r="K11" s="127"/>
      <c r="L11" s="134">
        <f>ENTRY!E3</f>
        <v>3200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212</v>
      </c>
      <c r="F16" s="138"/>
      <c r="G16" s="138"/>
      <c r="H16" s="52" t="s">
        <v>175</v>
      </c>
      <c r="I16" s="50"/>
      <c r="J16" s="98" t="s">
        <v>213</v>
      </c>
      <c r="K16" s="50"/>
      <c r="L16" s="52" t="s">
        <v>176</v>
      </c>
      <c r="M16" s="138" t="s">
        <v>214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215</v>
      </c>
      <c r="F18" s="138"/>
      <c r="G18" s="138"/>
      <c r="H18" s="52" t="s">
        <v>178</v>
      </c>
      <c r="I18" s="50"/>
      <c r="J18" s="98" t="s">
        <v>216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>
        <v>1100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220</v>
      </c>
      <c r="F24" s="50"/>
      <c r="G24" s="50"/>
      <c r="H24" s="52" t="s">
        <v>185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222</v>
      </c>
      <c r="G30" s="50"/>
      <c r="H30" s="50"/>
      <c r="I30" s="52" t="s">
        <v>189</v>
      </c>
      <c r="J30" s="50"/>
      <c r="K30" s="50"/>
      <c r="L30" s="139" t="s">
        <v>223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222</v>
      </c>
      <c r="F32" s="50"/>
      <c r="G32" s="50"/>
      <c r="H32" s="50"/>
      <c r="I32" s="52" t="s">
        <v>191</v>
      </c>
      <c r="J32" s="50"/>
      <c r="K32" s="50"/>
      <c r="L32" s="98" t="s">
        <v>223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224</v>
      </c>
      <c r="F34" s="138"/>
      <c r="G34" s="50"/>
      <c r="H34" s="50"/>
      <c r="I34" s="52" t="s">
        <v>193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226</v>
      </c>
      <c r="F38" s="178"/>
      <c r="G38" s="131"/>
      <c r="H38" s="50"/>
      <c r="I38" s="156" t="s">
        <v>196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77" t="s">
        <v>228</v>
      </c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229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233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234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2021-01-06T18:10:33Z</dcterms:modified>
</cp:coreProperties>
</file>